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<sst xmlns="http://schemas.openxmlformats.org/spreadsheetml/2006/main" count="591" uniqueCount="560">
  <si>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</si>
  <si>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</si>
  <si>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</si>
  <si>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</si>
  <si>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</si>
  <si>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</si>
  <si>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</si>
  <si>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</si>
  <si>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</si>
  <si>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</si>
  <si>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</si>
  <si>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</si>
  <si>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</si>
  <si>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</si>
  <si>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</si>
  <si>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</si>
  <si>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</si>
  <si>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</si>
  <si>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</si>
  <si>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</si>
  <si>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</si>
  <si>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</si>
  <si>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</si>
  <si>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</si>
  <si>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</si>
  <si>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</si>
  <si>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</si>
  <si>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</si>
  <si>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</si>
  <si>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</si>
  <si>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</si>
  <si>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</si>
  <si>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</si>
  <si>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</si>
  <si>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</si>
  <si>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</si>
  <si>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</si>
  <si>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</si>
  <si>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</si>
  <si>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</si>
  <si>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</si>
  <si>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</si>
  <si>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</si>
  <si>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</si>
  <si>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</si>
  <si>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</si>
  <si>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</si>
  <si>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</si>
  <si>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</si>
  <si>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</si>
  <si>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</si>
  <si>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</si>
  <si>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</si>
  <si>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</si>
  <si>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</si>
  <si>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</si>
  <si>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</si>
  <si>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</si>
  <si>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</si>
  <si>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</si>
  <si>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</si>
  <si>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</si>
  <si>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</si>
  <si>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</si>
  <si>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</si>
  <si>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</si>
  <si>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</si>
  <si>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</si>
  <si>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</si>
  <si>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</si>
  <si>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</si>
  <si>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</si>
  <si>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</si>
  <si>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</si>
  <si>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</si>
  <si>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</si>
  <si>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</si>
  <si>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</si>
  <si>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</si>
  <si>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</si>
  <si>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</si>
  <si>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</si>
  <si>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</si>
  <si>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</si>
  <si>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</si>
  <si>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</si>
  <si>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</si>
  <si>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</si>
  <si>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</si>
  <si>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</si>
  <si>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</si>
  <si>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</si>
  <si>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</si>
  <si>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</si>
  <si>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</si>
  <si>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</si>
  <si>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</si>
  <si>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</si>
  <si>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</si>
  <si>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</si>
  <si>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</si>
  <si>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</si>
  <si>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</si>
  <si>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</si>
  <si>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</si>
  <si>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</si>
  <si>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</si>
  <si>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</si>
  <si>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</si>
  <si>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</si>
  <si>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</si>
  <si>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</si>
  <si>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</si>
  <si>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</si>
  <si>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</si>
  <si>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</si>
  <si>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</si>
  <si>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</si>
  <si>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</si>
  <si>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</si>
  <si>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</si>
  <si>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</si>
  <si>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</si>
  <si>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</si>
  <si>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</si>
  <si>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</si>
  <si>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</si>
  <si>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</si>
  <si>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</si>
  <si>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</si>
  <si>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</si>
  <si>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</si>
  <si>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</si>
  <si>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</si>
  <si>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</si>
  <si>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</si>
  <si>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</si>
  <si>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</si>
  <si>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</si>
  <si>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</si>
  <si>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</si>
  <si>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</si>
  <si>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</si>
  <si>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</si>
  <si>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</si>
  <si>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</si>
  <si>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</si>
  <si>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</si>
  <si>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</si>
  <si>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</si>
  <si>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</si>
  <si>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</si>
  <si>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</si>
  <si>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</si>
  <si>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</si>
  <si>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</si>
  <si>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</si>
  <si>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</si>
  <si>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</si>
  <si>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</si>
  <si>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</si>
  <si>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</si>
  <si>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</si>
  <si>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</si>
  <si>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</si>
  <si>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</si>
  <si>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</si>
  <si>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</si>
  <si>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</si>
  <si>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</si>
  <si>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</si>
  <si>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</si>
  <si>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</si>
  <si>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</si>
  <si>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</si>
  <si>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</si>
  <si>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</si>
  <si>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</si>
  <si>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</si>
  <si>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</si>
  <si>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</si>
  <si>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</si>
  <si>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</si>
  <si>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</si>
  <si>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</si>
  <si>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</si>
  <si>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</si>
  <si>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</si>
  <si>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</si>
  <si>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</si>
  <si>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</si>
  <si>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</si>
  <si>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</si>
  <si>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</si>
  <si>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</si>
  <si>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</si>
  <si>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</si>
  <si>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</si>
  <si>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</si>
  <si>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</si>
  <si>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</si>
  <si>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</si>
  <si>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</si>
  <si>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</si>
  <si>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</si>
  <si>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</si>
  <si>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</si>
  <si>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</si>
  <si>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</si>
  <si>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</si>
  <si>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</si>
  <si>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</si>
  <si>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</si>
  <si>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</si>
  <si>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</si>
  <si>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</si>
  <si>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</si>
  <si>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</si>
  <si>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</si>
  <si>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</si>
  <si>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</si>
  <si>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</si>
  <si>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</si>
  <si>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</si>
  <si>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</si>
  <si>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</si>
  <si>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</si>
  <si>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</si>
  <si>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</si>
  <si>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</si>
  <si>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</si>
  <si>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</si>
  <si>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</si>
  <si>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</si>
  <si>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</si>
  <si>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</si>
  <si>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</si>
  <si>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</si>
  <si>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</si>
  <si>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</si>
  <si>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</si>
  <si>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</si>
  <si>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</si>
  <si>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</si>
  <si>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</si>
  <si>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</si>
  <si>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</si>
  <si>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</si>
  <si>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</si>
  <si>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</si>
  <si>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</si>
  <si>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</si>
  <si>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</si>
  <si>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</si>
  <si>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</si>
  <si>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</si>
  <si>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</si>
  <si>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</si>
  <si>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</si>
  <si>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</si>
  <si>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</si>
  <si>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</si>
  <si>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</si>
  <si>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</si>
  <si>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</si>
  <si>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</si>
  <si>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</si>
  <si>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</si>
  <si>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</si>
  <si>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</si>
  <si>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</si>
  <si>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</si>
  <si>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</si>
  <si>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</si>
  <si>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</si>
  <si>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</si>
  <si>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</si>
  <si>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</si>
  <si>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</si>
  <si>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</si>
  <si>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</si>
  <si>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</si>
  <si>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</si>
  <si>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</si>
  <si>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</si>
  <si>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</si>
  <si>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</si>
  <si>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</si>
  <si>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</si>
  <si>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</si>
  <si>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</si>
  <si>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</si>
  <si>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</si>
  <si>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</si>
  <si>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</si>
  <si>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</si>
  <si>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</si>
  <si>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</si>
  <si>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</si>
  <si>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</si>
  <si>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</si>
  <si>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</si>
  <si>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</si>
  <si>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</si>
  <si>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</si>
  <si>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</si>
  <si>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</si>
  <si>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</si>
  <si>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</si>
  <si>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</si>
  <si>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</si>
  <si>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</si>
  <si>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</si>
  <si>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</si>
  <si>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</si>
  <si>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</si>
  <si>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</si>
  <si>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</si>
  <si>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</si>
  <si>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</si>
  <si>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</si>
  <si>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</si>
  <si>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</si>
  <si>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</si>
  <si>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</si>
  <si>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</si>
  <si>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</si>
  <si>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</si>
  <si>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</si>
  <si>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</si>
  <si>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</si>
  <si>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</si>
  <si>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</si>
  <si>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</si>
  <si>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</si>
  <si>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</si>
  <si>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</si>
  <si>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</si>
  <si>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</si>
  <si>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</si>
  <si>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</si>
  <si>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</si>
  <si>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</si>
  <si>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</si>
  <si>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</si>
  <si>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</si>
  <si>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</si>
  <si>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</si>
  <si>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</si>
  <si>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</si>
  <si>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</si>
  <si>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</si>
  <si>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</si>
  <si>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</si>
  <si>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</si>
  <si>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</si>
  <si>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</si>
  <si>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</si>
  <si>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</si>
  <si>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</si>
  <si>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</si>
  <si>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</si>
  <si>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</si>
  <si>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</si>
  <si>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</si>
  <si>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</si>
  <si>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</si>
  <si>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</si>
  <si>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</si>
  <si>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</si>
  <si>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</si>
  <si>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</si>
  <si>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</si>
  <si>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</si>
  <si>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</si>
  <si>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</si>
  <si>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</si>
  <si>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</si>
  <si>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</si>
  <si>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</si>
  <si>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</si>
  <si>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</si>
  <si>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</si>
  <si>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</si>
  <si>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</si>
  <si>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</si>
  <si>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</si>
  <si>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</si>
  <si>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</si>
  <si>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</si>
  <si>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</si>
  <si>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</si>
  <si>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</si>
  <si>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</si>
  <si>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</si>
  <si>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</si>
  <si>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</si>
  <si>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</si>
  <si>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</si>
  <si>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</si>
  <si>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</si>
  <si>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</si>
  <si>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</si>
  <si>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</si>
  <si>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</si>
  <si>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</si>
  <si>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</si>
  <si>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</si>
  <si>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</si>
  <si>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</si>
  <si>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</si>
  <si>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</si>
  <si>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</si>
  <si>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</si>
  <si>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</si>
  <si>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</si>
  <si>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</si>
  <si>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</si>
  <si>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</si>
  <si>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</si>
  <si>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</si>
  <si>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</si>
  <si>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</si>
  <si>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</si>
  <si>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</si>
  <si>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</si>
  <si>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</si>
  <si>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</si>
  <si>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</si>
  <si>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</si>
  <si>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</si>
  <si>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</si>
  <si>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</si>
  <si>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</si>
  <si>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</si>
  <si>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</si>
  <si>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</si>
  <si>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</si>
  <si>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</si>
  <si>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</si>
  <si>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</si>
  <si>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</si>
  <si>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</si>
  <si>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</si>
  <si>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</si>
  <si>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</si>
  <si>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</si>
  <si>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</si>
  <si>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</si>
  <si>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</si>
  <si>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</si>
  <si>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</si>
  <si>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</si>
  <si>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</si>
  <si>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</si>
  <si>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</si>
  <si>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</si>
  <si>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</si>
  <si>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</si>
  <si>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</si>
  <si>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</si>
  <si>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</si>
  <si>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</si>
  <si>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</si>
  <si>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</si>
  <si>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</si>
  <si>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</si>
  <si>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</si>
  <si>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</si>
  <si>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</si>
  <si>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</si>
  <si>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</si>
  <si>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</si>
  <si>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</si>
  <si>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</si>
  <si>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</si>
  <si>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</si>
  <si>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</si>
  <si>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</si>
  <si>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</si>
  <si>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</si>
  <si>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</si>
  <si>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</si>
  <si>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</si>
  <si>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</si>
  <si>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</si>
  <si>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</si>
  <si>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</si>
  <si>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</si>
  <si>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</si>
  <si>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</si>
  <si>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</si>
  <si>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</si>
  <si>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</si>
  <si>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</si>
  <si>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</si>
  <si>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</si>
  <si>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</si>
  <si>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</si>
  <si>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</si>
  <si>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</si>
  <si>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</si>
  <si>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</si>
  <si>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</si>
  <si>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</si>
  <si>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</si>
  <si>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</si>
  <si>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</si>
  <si>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</si>
  <si>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</si>
  <si>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</si>
  <si>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</si>
  <si>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</si>
  <si>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</si>
  <si>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</si>
  <si>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</si>
  <si>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</si>
  <si>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</si>
  <si>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</si>
  <si>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</si>
  <si>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</si>
  <si>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</si>
  <si>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</si>
  <si>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</si>
  <si>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</si>
  <si>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</si>
  <si>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</si>
  <si>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</si>
  <si>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</si>
  <si>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</si>
  <si>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</si>
  <si>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</si>
  <si>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</si>
  <si>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</si>
  <si>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</si>
  <si>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</si>
  <si>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</si>
  <si>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</si>
  <si>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</si>
  <si>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</si>
  <si>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</si>
  <si>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</si>
  <si>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</si>
  <si>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</si>
  <si>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</si>
  <si>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</si>
  <si>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</si>
  <si>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</si>
  <si>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</si>
  <si>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</si>
  <si>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</si>
  <si>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</si>
  <si>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</si>
  <si>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</si>
  <si>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</si>
  <si>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</si>
  <si>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</si>
  <si>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</si>
  <si>
    <t>3720,00 Tööturuamet</t>
  </si>
  <si>
    <t>1800,00 Eesti Kultuurkapital SA; 50351,15 EAS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</si>
</sst>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1">
      <selection activeCell="F9" sqref="F9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0.421875" style="2" customWidth="1"/>
    <col min="7" max="7" width="14.5742187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39021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34664823.94</v>
      </c>
      <c r="H11" s="36">
        <f>H12+H24+H44+H100</f>
        <v>27993986.490000002</v>
      </c>
      <c r="J11" s="287">
        <f>H11*100/G11</f>
        <v>80.75617674693432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7000000</v>
      </c>
      <c r="H12" s="40">
        <f>SUM(H13:H23)</f>
        <v>7333641.3</v>
      </c>
      <c r="J12" s="287">
        <f>H12*100/G12</f>
        <v>104.76630428571428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4500000</v>
      </c>
      <c r="H13" s="45">
        <v>4827781.3</v>
      </c>
      <c r="J13" s="287">
        <f>H13*100/G13</f>
        <v>107.28402888888888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2500000</v>
      </c>
      <c r="H14" s="45">
        <v>2505860</v>
      </c>
      <c r="J14" s="287">
        <f>H14*100/G14</f>
        <v>100.2344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672360</v>
      </c>
      <c r="H24" s="40">
        <f>H25+H26</f>
        <v>681386.9099999999</v>
      </c>
      <c r="J24" s="287">
        <f>H24*100/G24</f>
        <v>101.34257094413705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86500</v>
      </c>
      <c r="H25" s="58">
        <v>89246</v>
      </c>
      <c r="J25" s="287">
        <f>H25*100/G25</f>
        <v>103.17456647398843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585860</v>
      </c>
      <c r="H26" s="63">
        <f>SUM(H27:H43)</f>
        <v>592140.9099999999</v>
      </c>
      <c r="J26" s="287">
        <f>H26*100/G26</f>
        <v>101.07208377428053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396678.02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14245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3528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51318.09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19395.11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30985.19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27827.5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3550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44614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7705848.5</v>
      </c>
      <c r="H44" s="40">
        <f>H45+H68+H88</f>
        <v>4323667.1899999995</v>
      </c>
      <c r="J44" s="287">
        <f>H44*100/G44</f>
        <v>56.108904684539276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4337278.5</v>
      </c>
      <c r="H45" s="68">
        <f>H46+H47+H66</f>
        <v>1288865.5899999999</v>
      </c>
      <c r="J45" s="287">
        <f>H45*100/G45</f>
        <v>29.715997946638655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434107.1</v>
      </c>
      <c r="H46" s="74">
        <v>196490</v>
      </c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3903171.4</v>
      </c>
      <c r="H47" s="76">
        <f>H48+H63+H64+H65</f>
        <v>1092375.5899999999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f>SUM(G49:G62)+G67</f>
        <v>993318</v>
      </c>
      <c r="H48" s="75">
        <f>SUM(H49:H62)+H67</f>
        <v>1030504.44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/>
      <c r="H49" s="45">
        <f>9345+3000+20000</f>
        <v>32345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/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/>
      <c r="H52" s="45"/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938736</v>
      </c>
      <c r="H54" s="45">
        <v>944176.44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32082</v>
      </c>
      <c r="H55" s="45">
        <v>31483</v>
      </c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/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9" ht="12.75">
      <c r="A64" s="41" t="s">
        <v>82</v>
      </c>
      <c r="B64" s="42"/>
      <c r="C64" s="47"/>
      <c r="D64" s="42"/>
      <c r="E64" s="43" t="s">
        <v>83</v>
      </c>
      <c r="F64" s="42"/>
      <c r="G64" s="44"/>
      <c r="H64" s="45">
        <v>3720</v>
      </c>
      <c r="I64" t="s">
        <v>558</v>
      </c>
    </row>
    <row r="65" spans="1:9" ht="12.75">
      <c r="A65" s="41" t="s">
        <v>84</v>
      </c>
      <c r="B65" s="42"/>
      <c r="C65" s="47"/>
      <c r="D65" s="42"/>
      <c r="E65" s="43" t="s">
        <v>85</v>
      </c>
      <c r="F65" s="42"/>
      <c r="G65" s="44">
        <f>2875853.4+28000</f>
        <v>2903853.4</v>
      </c>
      <c r="H65" s="45">
        <v>52151.15</v>
      </c>
      <c r="I65" t="s">
        <v>559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881000</v>
      </c>
      <c r="J68" s="287">
        <f>H68*100/G68</f>
        <v>100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881000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881000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881000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2153801.6</v>
      </c>
      <c r="J88" s="287">
        <f>H88*100/G88</f>
        <v>86.5825524507853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2153801.6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2153801.6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2153801.6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2153801.6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19286615.44</v>
      </c>
      <c r="H100" s="40">
        <f>H101+H108+H122</f>
        <v>15655291.090000002</v>
      </c>
      <c r="J100" s="287">
        <f>H100*100/G100</f>
        <v>81.17179055445511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58480.4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/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>
        <v>58480.4</v>
      </c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19049190</v>
      </c>
      <c r="H108" s="86">
        <f>SUM(H109:H114)</f>
        <v>15342407.88</v>
      </c>
      <c r="J108" s="287">
        <f>H108*100/G108</f>
        <v>80.540998751128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82932.38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>
        <v>10764.7</v>
      </c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15248710.8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6318000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8930710.8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37425.44</v>
      </c>
      <c r="H122" s="86">
        <v>254402.81</v>
      </c>
      <c r="J122" s="287">
        <f>H122*100/G122</f>
        <v>679.7590355651129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8000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18450.15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226652.66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37621169.04</v>
      </c>
      <c r="H126" s="114">
        <f>H127+H153+H186+H205</f>
        <v>23033452.41</v>
      </c>
      <c r="J126" s="287">
        <f>H126*100/G126</f>
        <v>61.22471203781604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4678391.95</v>
      </c>
      <c r="H127" s="40">
        <f>H128+H129+H140+H151</f>
        <v>3759209.5300000003</v>
      </c>
      <c r="J127" s="287">
        <f>H127*100/G127</f>
        <v>80.35259914466978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1889000</v>
      </c>
      <c r="H128" s="117">
        <v>1768390.65</v>
      </c>
      <c r="J128" s="287">
        <f>H128*100/G128</f>
        <v>93.61517469560614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2045544.95</v>
      </c>
      <c r="H129" s="123">
        <f>H130</f>
        <v>1244209.26</v>
      </c>
      <c r="J129" s="287">
        <f>H129*100/G129</f>
        <v>60.82531992269346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2045544.95</v>
      </c>
      <c r="H130" s="125">
        <f>H131+H132+H134+H135+H136+H137+H138+H139</f>
        <v>1244209.26</v>
      </c>
      <c r="J130" s="287">
        <f>H130*100/G130</f>
        <v>60.82531992269346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312000</v>
      </c>
      <c r="H131" s="45">
        <v>253300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515402.25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123000</v>
      </c>
      <c r="H135" s="45">
        <v>129285.9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128000</v>
      </c>
      <c r="H136" s="45">
        <v>111423.11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454600</v>
      </c>
      <c r="H137" s="45">
        <v>177972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41370</v>
      </c>
      <c r="H138" s="45">
        <v>56826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274408</v>
      </c>
      <c r="H140" s="123">
        <f>H141+H149</f>
        <v>207428</v>
      </c>
      <c r="J140" s="287">
        <f>H140*100/G140</f>
        <v>75.59109063875688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274408</v>
      </c>
      <c r="H141" s="76">
        <f>H142+H143+H148</f>
        <v>182000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274408</v>
      </c>
      <c r="H143" s="76">
        <f>SUM(H144:H147)</f>
        <v>182000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/>
      <c r="H144" s="45">
        <v>2000</v>
      </c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94408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180000</v>
      </c>
      <c r="H147" s="45">
        <v>180000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/>
      <c r="H149" s="45">
        <v>25428</v>
      </c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469439</v>
      </c>
      <c r="H151" s="45">
        <v>539181.62</v>
      </c>
      <c r="J151" s="287">
        <f>H151*100/G151</f>
        <v>114.85658839593643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21036526.39</v>
      </c>
      <c r="H153" s="114">
        <f>H154+H163</f>
        <v>16058167.719999999</v>
      </c>
      <c r="J153" s="287">
        <f>H153*100/G153</f>
        <v>76.3346924406373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12643913.040000001</v>
      </c>
      <c r="H154" s="141">
        <f>H155+H161+H162</f>
        <v>9222183.129999999</v>
      </c>
      <c r="J154" s="287">
        <f>H154*100/G154</f>
        <v>72.93772980583547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9454504.88</v>
      </c>
      <c r="H155" s="76">
        <f>H156+H157+H158+H159+H160</f>
        <v>6826861.6</v>
      </c>
      <c r="J155" s="287">
        <f>H155*100/G155</f>
        <v>72.20749988126295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448787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1538464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4108781.6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687205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43624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18574</v>
      </c>
      <c r="H161" s="45">
        <v>14077.53</v>
      </c>
      <c r="J161" s="287">
        <f>H161*100/G161</f>
        <v>75.79159039517606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3170834.16</v>
      </c>
      <c r="H162" s="45">
        <v>2381244</v>
      </c>
      <c r="J162" s="287">
        <f>H162*100/G162</f>
        <v>75.09834572994508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v>8392613.35</v>
      </c>
      <c r="H163" s="147">
        <f>SUM(H164:H185)</f>
        <v>6835984.59</v>
      </c>
      <c r="J163" s="287">
        <f>H163*100/G163</f>
        <v>81.45239515889291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657253.3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318698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42652.8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250207.7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1140941.78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1468125.3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671661.08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196787.56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169010.58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252238.49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12480.5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123557.9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1017708.08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364908.52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109293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40460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365098</v>
      </c>
      <c r="H186" s="40">
        <f>H187+H199</f>
        <v>17484.36</v>
      </c>
      <c r="J186" s="287">
        <f>H186*100/G186</f>
        <v>4.788949816213729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350098</v>
      </c>
      <c r="H187" s="156">
        <f>H188+H196+H198</f>
        <v>9377</v>
      </c>
      <c r="J187" s="287">
        <f>H187*100/G187</f>
        <v>2.678392907128861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/>
      <c r="H188" s="157">
        <f>SUM(H189:H195)</f>
        <v>2998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>
        <v>200</v>
      </c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2798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350098</v>
      </c>
      <c r="H196" s="45">
        <f>6379</f>
        <v>6379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350000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15000</v>
      </c>
      <c r="H199" s="163">
        <f>8107.36</f>
        <v>8107.36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7585.64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11541152.7</v>
      </c>
      <c r="H205" s="40">
        <f>H206+H213+H214+H215</f>
        <v>3198590.8</v>
      </c>
      <c r="J205" s="287">
        <f>H205*100/G205</f>
        <v>27.714656266527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11541152.7</v>
      </c>
      <c r="H206" s="68">
        <f>H207+H208+H209+H210+H211+H212</f>
        <v>3198590.8</v>
      </c>
      <c r="J206" s="287">
        <f>H206*100/G206</f>
        <v>27.714656266527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2975145.98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>
        <v>206144.82</v>
      </c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-2956345.1000000015</v>
      </c>
      <c r="H216" s="177">
        <f>H11-H126</f>
        <v>4960534.080000002</v>
      </c>
    </row>
    <row r="217" spans="1:8" ht="12.75">
      <c r="A217" s="37"/>
      <c r="B217" s="38" t="s">
        <v>243</v>
      </c>
      <c r="C217" s="38"/>
      <c r="D217" s="53"/>
      <c r="E217" s="38"/>
      <c r="F217" s="38"/>
      <c r="G217" s="39">
        <f>(-1)*G216</f>
        <v>2956345.1000000015</v>
      </c>
      <c r="H217" s="177">
        <f>H218+H223+H228+H235+H243</f>
        <v>-4960534.08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-75000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-568993.71</v>
      </c>
      <c r="H235" s="184">
        <f>H236+H237+H238+H239+H240+H241+H242</f>
        <v>-570026.44</v>
      </c>
      <c r="J235" s="287">
        <f>H235*100/G235</f>
        <v>100.18150112766624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-568993.71</v>
      </c>
      <c r="H240" s="91">
        <v>-570026.44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-4390507.64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37621169.04000001</v>
      </c>
      <c r="H244" s="40">
        <f>H245+H253+H254+H258+H277+H283+H294+H301+H327+H341</f>
        <v>23033452.41</v>
      </c>
      <c r="J244" s="287">
        <f>H244*100/G244</f>
        <v>61.224712037816026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4231799.94</v>
      </c>
      <c r="H245" s="197">
        <f>SUM(H246:H252)</f>
        <v>3393287.4899999998</v>
      </c>
      <c r="J245" s="287">
        <f>H245*100/G245</f>
        <v>80.18544208401306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455550.4</v>
      </c>
      <c r="J246" s="287">
        <f>H246*100/G246</f>
        <v>70.67423048078912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3141942.14</v>
      </c>
      <c r="H247" s="199">
        <v>2843456.73</v>
      </c>
      <c r="J247" s="287">
        <f>H247*100/G247</f>
        <v>90.49997114205291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350000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80280</v>
      </c>
      <c r="H250" s="199">
        <v>86173</v>
      </c>
      <c r="J250" s="287">
        <f>H250*100/G250</f>
        <v>107.34055804683608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15000</v>
      </c>
      <c r="H251" s="203">
        <v>8107.36</v>
      </c>
      <c r="J251" s="287">
        <f>H251*100/G251</f>
        <v>54.04906666666667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22530.19</v>
      </c>
      <c r="J254" s="287">
        <f>H254*100/G254</f>
        <v>60.19286668447769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22530.19</v>
      </c>
      <c r="J255" s="287">
        <f>H255*100/G255</f>
        <v>60.19286668447769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9924429.38</v>
      </c>
      <c r="H258" s="196">
        <f>SUM(H259:H276)</f>
        <v>5964732.73</v>
      </c>
      <c r="J258" s="287">
        <f>H258*100/G258</f>
        <v>60.101518199326435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379089.49</v>
      </c>
      <c r="J260" s="287">
        <f>H260*100/G260</f>
        <v>72.66910359322546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140449.9</v>
      </c>
      <c r="H262" s="199">
        <v>33280.97</v>
      </c>
      <c r="J262" s="287">
        <f>H262*100/G262</f>
        <v>23.69597272764167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549000</v>
      </c>
      <c r="H265" s="199">
        <v>549000</v>
      </c>
      <c r="J265" s="287">
        <f>H265*100/G265</f>
        <v>100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1599574.15</v>
      </c>
      <c r="J266" s="287">
        <f>H266*100/G266</f>
        <v>85.03849813928761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1157613.7</v>
      </c>
      <c r="H273" s="199">
        <v>293976.69</v>
      </c>
      <c r="J273" s="287">
        <f>H273*100/G273</f>
        <v>25.395059681826503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4887497</v>
      </c>
      <c r="H274" s="199">
        <v>2601126.95</v>
      </c>
      <c r="J274" s="287">
        <f>H274*100/G274</f>
        <v>53.22002141382389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787203.49</v>
      </c>
      <c r="H275" s="199">
        <v>508684.48</v>
      </c>
      <c r="J275" s="287">
        <f>H275*100/G275</f>
        <v>64.61918505976136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753734.66</v>
      </c>
      <c r="H277" s="211">
        <f>SUM(H278:H282)</f>
        <v>642690.8200000001</v>
      </c>
      <c r="J277" s="287">
        <f>H277*100/G277</f>
        <v>85.26751575945838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>
        <v>708</v>
      </c>
      <c r="H278" s="199">
        <v>35899.28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550000</v>
      </c>
      <c r="H281" s="199">
        <v>438455</v>
      </c>
      <c r="J281" s="287">
        <f aca="true" t="shared" si="0" ref="J281:J287">H281*100/G281</f>
        <v>79.71909090909091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203026.66</v>
      </c>
      <c r="H282" s="208">
        <v>168336.54</v>
      </c>
      <c r="J282" s="287">
        <f t="shared" si="0"/>
        <v>82.91351490488982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1595369.21</v>
      </c>
      <c r="H283" s="197">
        <f>SUM(H284:H293)</f>
        <v>1696628.8199999998</v>
      </c>
      <c r="J283" s="287">
        <f t="shared" si="0"/>
        <v>106.34709566696475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320659</v>
      </c>
      <c r="H284" s="199">
        <v>312650.12</v>
      </c>
      <c r="J284" s="287">
        <f t="shared" si="0"/>
        <v>97.50236855974727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34000</v>
      </c>
      <c r="H285" s="199">
        <v>40354.13</v>
      </c>
      <c r="J285" s="287">
        <f t="shared" si="0"/>
        <v>118.6886176470588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840000</v>
      </c>
      <c r="H286" s="199">
        <v>840000</v>
      </c>
      <c r="J286" s="287">
        <f t="shared" si="0"/>
        <v>100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140000</v>
      </c>
      <c r="H287" s="199">
        <v>157346.42</v>
      </c>
      <c r="J287" s="287">
        <f t="shared" si="0"/>
        <v>112.39030000000001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224710.21</v>
      </c>
      <c r="H289" s="199">
        <v>308858.15</v>
      </c>
      <c r="J289" s="287">
        <f>H289*100/G289</f>
        <v>137.44731492173855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36000</v>
      </c>
      <c r="H290" s="199">
        <v>37420</v>
      </c>
      <c r="J290" s="287">
        <f>H290*100/G290</f>
        <v>103.94444444444444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3110913.7</v>
      </c>
      <c r="H294" s="197">
        <f>SUM(H295:H300)</f>
        <v>47994.41</v>
      </c>
      <c r="J294" s="287">
        <f>H294*100/G294</f>
        <v>1.5427753588921478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3110913.7</v>
      </c>
      <c r="H296" s="199">
        <v>47994.41</v>
      </c>
      <c r="J296" s="287">
        <f>H296*100/G296</f>
        <v>1.5427753588921478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2838253.65</v>
      </c>
      <c r="H301" s="197">
        <f>SUM(H302:H326)</f>
        <v>2467169.0199999996</v>
      </c>
      <c r="J301" s="287">
        <f>H301*100/G301</f>
        <v>86.92560018376086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142422.4</v>
      </c>
      <c r="J306" s="287">
        <f>H306*100/G306</f>
        <v>96.88598639455782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724949.37</v>
      </c>
      <c r="H311" s="199">
        <v>655842.95</v>
      </c>
      <c r="J311" s="287">
        <f>H311*100/G311</f>
        <v>90.46741429680806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946297.96</v>
      </c>
      <c r="H312" s="199">
        <v>876014.42</v>
      </c>
      <c r="J312" s="287">
        <f>H312*100/G312</f>
        <v>92.57278965284888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119572.46</v>
      </c>
      <c r="H313" s="199">
        <v>113907.4</v>
      </c>
      <c r="J313" s="287">
        <f>H313*100/G313</f>
        <v>95.26223680603375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323627</v>
      </c>
      <c r="H318" s="199">
        <v>281366.48</v>
      </c>
      <c r="J318" s="287">
        <f>H318*100/G318</f>
        <v>86.94159634393917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92500</v>
      </c>
      <c r="J319" s="287">
        <f>H319*100/G319</f>
        <v>100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63511.8</v>
      </c>
      <c r="J323" s="287">
        <f>H323*100/G323</f>
        <v>78.4289948135342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403326.86</v>
      </c>
      <c r="H325" s="199">
        <v>241603.57</v>
      </c>
      <c r="J325" s="287">
        <f>H325*100/G325</f>
        <v>59.90267298339615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11807046.05</v>
      </c>
      <c r="H327" s="211">
        <f>SUM(H328:H340)</f>
        <v>6581047.390000001</v>
      </c>
      <c r="J327" s="287">
        <f>H327*100/G327</f>
        <v>55.73830543330522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5073265.99</v>
      </c>
      <c r="H328" s="199">
        <v>1389449.06</v>
      </c>
      <c r="J328" s="287">
        <f>H328*100/G328</f>
        <v>27.38766433178876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6114299.06</v>
      </c>
      <c r="H331" s="199">
        <v>4693353</v>
      </c>
      <c r="J331" s="287">
        <f>H331*100/G331</f>
        <v>76.76027871623278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500000</v>
      </c>
      <c r="H337" s="199">
        <v>379390.65</v>
      </c>
      <c r="J337" s="287">
        <f>H337*100/G337</f>
        <v>75.87813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119481</v>
      </c>
      <c r="H338" s="199">
        <v>118854.68</v>
      </c>
      <c r="J338" s="287">
        <f>H338*100/G338</f>
        <v>99.47579949950202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3322192.45</v>
      </c>
      <c r="H341" s="197">
        <f>SUM(H342:H357)</f>
        <v>2217371.54</v>
      </c>
      <c r="J341" s="287">
        <f>H341*100/G341</f>
        <v>66.74422308075499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164468</v>
      </c>
      <c r="H344" s="199">
        <v>186209.9</v>
      </c>
      <c r="J344" s="287">
        <f>H344*100/G344</f>
        <v>113.21953206702824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160000</v>
      </c>
      <c r="H345" s="199">
        <v>130862.07</v>
      </c>
      <c r="J345" s="287">
        <f>H345*100/G345</f>
        <v>81.78879375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293500</v>
      </c>
      <c r="H346" s="199">
        <v>121584</v>
      </c>
      <c r="J346" s="287">
        <f>H346*100/G346</f>
        <v>41.425553662691655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>
        <v>5000</v>
      </c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540600</v>
      </c>
      <c r="H350" s="199">
        <v>368403</v>
      </c>
      <c r="J350" s="287">
        <f>H350*100/G350</f>
        <v>68.1470588235294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75910</v>
      </c>
      <c r="H351" s="199">
        <v>103645</v>
      </c>
      <c r="J351" s="287">
        <f>H351*100/G351</f>
        <v>136.53668818337505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v>1117259.95</v>
      </c>
      <c r="H354" s="203">
        <v>627284.02</v>
      </c>
      <c r="J354" s="287">
        <f>H354*100/G354</f>
        <v>56.14485867859132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70000</v>
      </c>
      <c r="H355" s="199">
        <v>38580</v>
      </c>
      <c r="J355" s="287">
        <f>H355*100/G355</f>
        <v>55.114285714285714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895454.5</v>
      </c>
      <c r="H356" s="199">
        <v>640803.55</v>
      </c>
      <c r="J356" s="287">
        <f>H356*100/G356</f>
        <v>71.56182139907723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568993.71</v>
      </c>
      <c r="H361" s="68">
        <f>H362+H363+H364+H365+H366+H367+H369</f>
        <v>3.319655661471188E-11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568993.71</v>
      </c>
      <c r="H367" s="45">
        <f>568993.71-88240.92-88240.92-88240.92-88240.92-88261.92+21-88261.92+61-40620.92+1032.73</f>
        <v>3.319655661471188E-11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9456846.45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101">
        <f>SUM(H372:H373)</f>
        <v>8390846.45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400000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f>8390846.45-400000</f>
        <v>7990846.449999999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29446545.44</v>
      </c>
      <c r="H385" s="259">
        <f>H12+H24+H88+H100</f>
        <v>25824120.900000002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60"/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-10.039700942250839</v>
      </c>
      <c r="H388" s="264">
        <f>(H216+H242)/H385*100</f>
        <v>19.208917504719402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Vahe=-130685</v>
      </c>
      <c r="H393" s="271" t="str">
        <f>IF(ROUND(H132,2)=ROUND(H354,2),"OK",CONCATENATE("Vahe=",ROUND(H132-H354,2)))</f>
        <v>Vahe=-111881,77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Vahe-1032,73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2006-09-04T11:31:00Z</cp:lastPrinted>
  <dcterms:created xsi:type="dcterms:W3CDTF">2005-12-13T12:50:59Z</dcterms:created>
  <dcterms:modified xsi:type="dcterms:W3CDTF">2006-11-02T13:45:57Z</dcterms:modified>
  <cp:category/>
  <cp:version/>
  <cp:contentType/>
  <cp:contentStatus/>
  <cp:revision>1</cp:revision>
</cp:coreProperties>
</file>